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nandankumar/Downloads/Evanto/"/>
    </mc:Choice>
  </mc:AlternateContent>
  <xr:revisionPtr revIDLastSave="0" documentId="13_ncr:1_{AA48611F-4561-FF45-927F-6A03C14F0C18}" xr6:coauthVersionLast="47" xr6:coauthVersionMax="47" xr10:uidLastSave="{00000000-0000-0000-0000-000000000000}"/>
  <bookViews>
    <workbookView xWindow="3340" yWindow="1680" windowWidth="25380" windowHeight="163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B16" i="1" l="1"/>
  <c r="F16" i="1"/>
  <c r="B17" i="1" l="1"/>
  <c r="B18" i="1"/>
  <c r="C25" i="1"/>
  <c r="J25" i="1"/>
  <c r="K25" i="1" s="1"/>
  <c r="F19" i="1"/>
  <c r="H25" i="1" s="1"/>
  <c r="H26" i="1" l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B19" i="1" l="1"/>
  <c r="B27" i="1" s="1"/>
  <c r="I27" i="1" s="1"/>
  <c r="D26" i="1"/>
  <c r="E26" i="1" s="1"/>
  <c r="D34" i="1"/>
  <c r="E34" i="1" s="1"/>
  <c r="D42" i="1"/>
  <c r="E42" i="1" s="1"/>
  <c r="D50" i="1"/>
  <c r="E50" i="1" s="1"/>
  <c r="D33" i="1"/>
  <c r="E33" i="1" s="1"/>
  <c r="D27" i="1"/>
  <c r="E27" i="1" s="1"/>
  <c r="D35" i="1"/>
  <c r="E35" i="1" s="1"/>
  <c r="D43" i="1"/>
  <c r="E43" i="1" s="1"/>
  <c r="D51" i="1"/>
  <c r="E51" i="1" s="1"/>
  <c r="D41" i="1"/>
  <c r="E41" i="1" s="1"/>
  <c r="D28" i="1"/>
  <c r="E28" i="1" s="1"/>
  <c r="D36" i="1"/>
  <c r="E36" i="1" s="1"/>
  <c r="D44" i="1"/>
  <c r="E44" i="1" s="1"/>
  <c r="D52" i="1"/>
  <c r="E52" i="1" s="1"/>
  <c r="D48" i="1"/>
  <c r="E48" i="1" s="1"/>
  <c r="D29" i="1"/>
  <c r="E29" i="1" s="1"/>
  <c r="D37" i="1"/>
  <c r="E37" i="1" s="1"/>
  <c r="D45" i="1"/>
  <c r="E45" i="1" s="1"/>
  <c r="D53" i="1"/>
  <c r="E53" i="1" s="1"/>
  <c r="D49" i="1"/>
  <c r="E49" i="1" s="1"/>
  <c r="D30" i="1"/>
  <c r="E30" i="1" s="1"/>
  <c r="D38" i="1"/>
  <c r="E38" i="1" s="1"/>
  <c r="D46" i="1"/>
  <c r="E46" i="1" s="1"/>
  <c r="D54" i="1"/>
  <c r="E54" i="1" s="1"/>
  <c r="D40" i="1"/>
  <c r="E40" i="1" s="1"/>
  <c r="D31" i="1"/>
  <c r="E31" i="1" s="1"/>
  <c r="D39" i="1"/>
  <c r="E39" i="1" s="1"/>
  <c r="D47" i="1"/>
  <c r="E47" i="1" s="1"/>
  <c r="D25" i="1"/>
  <c r="E25" i="1" s="1"/>
  <c r="D32" i="1"/>
  <c r="E32" i="1" s="1"/>
  <c r="B50" i="1"/>
  <c r="B53" i="1"/>
  <c r="B52" i="1"/>
  <c r="B54" i="1"/>
  <c r="B51" i="1"/>
  <c r="B47" i="1"/>
  <c r="B46" i="1"/>
  <c r="B45" i="1"/>
  <c r="I45" i="1" s="1"/>
  <c r="B49" i="1"/>
  <c r="B48" i="1"/>
  <c r="B44" i="1"/>
  <c r="I44" i="1" s="1"/>
  <c r="B38" i="1"/>
  <c r="I38" i="1" s="1"/>
  <c r="B37" i="1"/>
  <c r="I37" i="1" s="1"/>
  <c r="B43" i="1"/>
  <c r="I43" i="1" s="1"/>
  <c r="B30" i="1"/>
  <c r="I30" i="1" s="1"/>
  <c r="B26" i="1"/>
  <c r="I26" i="1" s="1"/>
  <c r="B40" i="1"/>
  <c r="I40" i="1" s="1"/>
  <c r="B42" i="1"/>
  <c r="I42" i="1" s="1"/>
  <c r="B34" i="1"/>
  <c r="I34" i="1" s="1"/>
  <c r="B41" i="1"/>
  <c r="I41" i="1" s="1"/>
  <c r="B33" i="1"/>
  <c r="I33" i="1" s="1"/>
  <c r="B39" i="1"/>
  <c r="I39" i="1" s="1"/>
  <c r="B31" i="1"/>
  <c r="I31" i="1" s="1"/>
  <c r="B25" i="1"/>
  <c r="I25" i="1" s="1"/>
  <c r="L25" i="1" s="1"/>
  <c r="F14" i="1"/>
  <c r="H46" i="1"/>
  <c r="C26" i="1" l="1"/>
  <c r="F25" i="1"/>
  <c r="F26" i="1" s="1"/>
  <c r="B35" i="1"/>
  <c r="I35" i="1" s="1"/>
  <c r="B28" i="1"/>
  <c r="I28" i="1" s="1"/>
  <c r="B32" i="1"/>
  <c r="I32" i="1" s="1"/>
  <c r="B29" i="1"/>
  <c r="I29" i="1" s="1"/>
  <c r="B36" i="1"/>
  <c r="I36" i="1" s="1"/>
  <c r="H47" i="1"/>
  <c r="I46" i="1"/>
  <c r="F27" i="1" l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G25" i="1"/>
  <c r="G26" i="1"/>
  <c r="B20" i="1"/>
  <c r="C27" i="1"/>
  <c r="G27" i="1" s="1"/>
  <c r="J26" i="1"/>
  <c r="K26" i="1" s="1"/>
  <c r="L26" i="1" s="1"/>
  <c r="J27" i="1" s="1"/>
  <c r="K27" i="1" s="1"/>
  <c r="L27" i="1" s="1"/>
  <c r="J28" i="1" s="1"/>
  <c r="K28" i="1" s="1"/>
  <c r="L28" i="1" s="1"/>
  <c r="H48" i="1"/>
  <c r="I47" i="1"/>
  <c r="F50" i="1" l="1"/>
  <c r="F51" i="1" s="1"/>
  <c r="F52" i="1" s="1"/>
  <c r="F53" i="1" s="1"/>
  <c r="F54" i="1" s="1"/>
  <c r="C28" i="1"/>
  <c r="G28" i="1" s="1"/>
  <c r="J29" i="1"/>
  <c r="K29" i="1" s="1"/>
  <c r="L29" i="1" s="1"/>
  <c r="H49" i="1"/>
  <c r="I48" i="1"/>
  <c r="C29" i="1" l="1"/>
  <c r="G29" i="1" s="1"/>
  <c r="J30" i="1"/>
  <c r="K30" i="1" s="1"/>
  <c r="L30" i="1" s="1"/>
  <c r="H50" i="1"/>
  <c r="I49" i="1"/>
  <c r="C30" i="1" l="1"/>
  <c r="G30" i="1" s="1"/>
  <c r="J31" i="1"/>
  <c r="K31" i="1" s="1"/>
  <c r="L31" i="1" s="1"/>
  <c r="H51" i="1"/>
  <c r="I50" i="1"/>
  <c r="C31" i="1" l="1"/>
  <c r="G31" i="1" s="1"/>
  <c r="J32" i="1"/>
  <c r="K32" i="1" s="1"/>
  <c r="L32" i="1" s="1"/>
  <c r="H52" i="1"/>
  <c r="I51" i="1"/>
  <c r="C32" i="1" l="1"/>
  <c r="G32" i="1" s="1"/>
  <c r="J33" i="1"/>
  <c r="K33" i="1" s="1"/>
  <c r="L33" i="1" s="1"/>
  <c r="H53" i="1"/>
  <c r="I52" i="1"/>
  <c r="C33" i="1" l="1"/>
  <c r="G33" i="1" s="1"/>
  <c r="J34" i="1"/>
  <c r="K34" i="1" s="1"/>
  <c r="L34" i="1" s="1"/>
  <c r="H54" i="1"/>
  <c r="I53" i="1"/>
  <c r="C34" i="1" l="1"/>
  <c r="G34" i="1" s="1"/>
  <c r="J35" i="1"/>
  <c r="K35" i="1" s="1"/>
  <c r="L35" i="1" s="1"/>
  <c r="I54" i="1"/>
  <c r="F15" i="1"/>
  <c r="C35" i="1" l="1"/>
  <c r="G35" i="1" s="1"/>
  <c r="J36" i="1"/>
  <c r="K36" i="1" s="1"/>
  <c r="L36" i="1" s="1"/>
  <c r="C36" i="1" l="1"/>
  <c r="G36" i="1" s="1"/>
  <c r="J37" i="1"/>
  <c r="K37" i="1" s="1"/>
  <c r="L37" i="1" s="1"/>
  <c r="C37" i="1" l="1"/>
  <c r="G37" i="1" s="1"/>
  <c r="J38" i="1"/>
  <c r="K38" i="1" s="1"/>
  <c r="L38" i="1" s="1"/>
  <c r="C38" i="1" l="1"/>
  <c r="G38" i="1" s="1"/>
  <c r="J39" i="1"/>
  <c r="K39" i="1" s="1"/>
  <c r="L39" i="1" l="1"/>
  <c r="C39" i="1"/>
  <c r="G39" i="1" s="1"/>
  <c r="J40" i="1"/>
  <c r="K40" i="1" s="1"/>
  <c r="C40" i="1" l="1"/>
  <c r="G40" i="1" s="1"/>
  <c r="L40" i="1"/>
  <c r="J41" i="1" s="1"/>
  <c r="K41" i="1" s="1"/>
  <c r="C41" i="1" l="1"/>
  <c r="G41" i="1" s="1"/>
  <c r="L41" i="1"/>
  <c r="J42" i="1" s="1"/>
  <c r="K42" i="1" s="1"/>
  <c r="C42" i="1" l="1"/>
  <c r="G42" i="1" s="1"/>
  <c r="L42" i="1"/>
  <c r="J43" i="1" s="1"/>
  <c r="K43" i="1" s="1"/>
  <c r="C43" i="1" l="1"/>
  <c r="G43" i="1" s="1"/>
  <c r="L43" i="1"/>
  <c r="J44" i="1" s="1"/>
  <c r="K44" i="1" s="1"/>
  <c r="L44" i="1" s="1"/>
  <c r="C44" i="1" l="1"/>
  <c r="G44" i="1" s="1"/>
  <c r="J45" i="1"/>
  <c r="K45" i="1" s="1"/>
  <c r="C45" i="1" l="1"/>
  <c r="G45" i="1" s="1"/>
  <c r="L45" i="1"/>
  <c r="J46" i="1" s="1"/>
  <c r="K46" i="1" s="1"/>
  <c r="C46" i="1" l="1"/>
  <c r="G46" i="1" s="1"/>
  <c r="L46" i="1"/>
  <c r="J47" i="1" s="1"/>
  <c r="K47" i="1" s="1"/>
  <c r="L47" i="1" s="1"/>
  <c r="J48" i="1" s="1"/>
  <c r="K48" i="1" s="1"/>
  <c r="L48" i="1" s="1"/>
  <c r="J49" i="1" s="1"/>
  <c r="K49" i="1" s="1"/>
  <c r="L49" i="1" l="1"/>
  <c r="F22" i="1" s="1"/>
  <c r="C47" i="1"/>
  <c r="G47" i="1" s="1"/>
  <c r="J50" i="1"/>
  <c r="K50" i="1" s="1"/>
  <c r="L50" i="1" s="1"/>
  <c r="J51" i="1" s="1"/>
  <c r="K51" i="1" s="1"/>
  <c r="L51" i="1" s="1"/>
  <c r="J52" i="1" s="1"/>
  <c r="K52" i="1" s="1"/>
  <c r="L52" i="1" s="1"/>
  <c r="J53" i="1" s="1"/>
  <c r="K53" i="1" s="1"/>
  <c r="L53" i="1" s="1"/>
  <c r="J54" i="1" s="1"/>
  <c r="K54" i="1" s="1"/>
  <c r="L54" i="1" s="1"/>
  <c r="C48" i="1" l="1"/>
  <c r="G48" i="1" s="1"/>
  <c r="C49" i="1" l="1"/>
  <c r="B22" i="1" l="1"/>
  <c r="B7" i="1" s="1"/>
  <c r="G49" i="1"/>
  <c r="C50" i="1"/>
  <c r="G50" i="1" s="1"/>
  <c r="C51" i="1" l="1"/>
  <c r="G51" i="1" s="1"/>
  <c r="C52" i="1" l="1"/>
  <c r="G52" i="1" s="1"/>
  <c r="C53" i="1" l="1"/>
  <c r="G53" i="1" s="1"/>
  <c r="C54" i="1" l="1"/>
  <c r="G54" i="1" s="1"/>
</calcChain>
</file>

<file path=xl/sharedStrings.xml><?xml version="1.0" encoding="utf-8"?>
<sst xmlns="http://schemas.openxmlformats.org/spreadsheetml/2006/main" count="43" uniqueCount="42">
  <si>
    <t>You can change the cells which are marked in light green colour</t>
  </si>
  <si>
    <t>The rent assumed is 3.6% of property value. The normal range is between 2.5% to 4%.</t>
  </si>
  <si>
    <t>We have not accounted for the tax savings in buying a house.</t>
  </si>
  <si>
    <t>We have not accounted for tax to be paid on the capital gains in case we are renting and investing the funds</t>
  </si>
  <si>
    <t>The decesion to rent or buy is majorly decided by two factors - whats the expected rate of increase in house prices AND what are the returns you can get by investing downpayment in case of renting</t>
  </si>
  <si>
    <t>Which is better</t>
  </si>
  <si>
    <t>Buying a Home</t>
  </si>
  <si>
    <t>Renting a House</t>
  </si>
  <si>
    <t>Appreciation</t>
  </si>
  <si>
    <t>Rent as % of House value</t>
  </si>
  <si>
    <t>House value</t>
  </si>
  <si>
    <t>Rent Paid</t>
  </si>
  <si>
    <t>Downpayment</t>
  </si>
  <si>
    <t>Rent Appreciation</t>
  </si>
  <si>
    <t>Total Rent paid (20 Years)</t>
  </si>
  <si>
    <t>Loan Amount</t>
  </si>
  <si>
    <t>Total Rent paid (30 years)</t>
  </si>
  <si>
    <t>Interest Rate</t>
  </si>
  <si>
    <t>EMI</t>
  </si>
  <si>
    <t>Initial investment</t>
  </si>
  <si>
    <t>Total EMI paid</t>
  </si>
  <si>
    <t>Year</t>
  </si>
  <si>
    <t>EMI Paid</t>
  </si>
  <si>
    <t>Asset Value</t>
  </si>
  <si>
    <t>Invested value</t>
  </si>
  <si>
    <t>Fund value</t>
  </si>
  <si>
    <t>Fund value including Returns</t>
  </si>
  <si>
    <t>Year end total value</t>
  </si>
  <si>
    <t>Investment Gear</t>
  </si>
  <si>
    <t>Gear 4</t>
  </si>
  <si>
    <t>Investment returns</t>
  </si>
  <si>
    <t>Total purchase value</t>
  </si>
  <si>
    <t>Reg + stamp duty + Brokerage</t>
  </si>
  <si>
    <t>Years</t>
  </si>
  <si>
    <t>Total Asset Value</t>
  </si>
  <si>
    <t>Net value</t>
  </si>
  <si>
    <t>Interest component</t>
  </si>
  <si>
    <t>Tax benefit</t>
  </si>
  <si>
    <t>Tax benefits per year</t>
  </si>
  <si>
    <t>Net Value (buying)</t>
  </si>
  <si>
    <t>Tax benefit invested</t>
  </si>
  <si>
    <t>Initial Rent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</si>
</sst>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[$₹]#,##0"/>
    <numFmt numFmtId="166" formatCode="&quot;₹&quot;\ #,##0"/>
    <numFmt numFmtId="167" formatCode="_ * #,##0_ ;_ * \-#,##0_ ;_ * &quot;-&quot;??_ ;_ @_ "/>
  </numFmts>
  <fonts count="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1"/>
      <color theme="1"/>
      <name val="Arial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7" tint="0.39997558519241921"/>
        <bgColor rgb="FFD9EAD3"/>
      </patternFill>
    </fill>
    <fill>
      <patternFill patternType="solid">
        <fgColor theme="7" tint="0.39997558519241921"/>
        <bgColor rgb="FFB2B2B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2" borderId="1" xfId="0" applyFont="1" applyFill="1" applyBorder="1"/>
    <xf numFmtId="0" fontId="5" fillId="0" borderId="0" xfId="0" applyFont="1"/>
    <xf numFmtId="165" fontId="3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6" fillId="0" borderId="0" xfId="0" applyFont="1"/>
    <xf numFmtId="10" fontId="8" fillId="0" borderId="3" xfId="0" applyNumberFormat="1" applyFont="1" applyBorder="1" applyAlignment="1">
      <alignment horizontal="center" vertical="center"/>
    </xf>
    <xf numFmtId="166" fontId="8" fillId="6" borderId="3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5" fillId="5" borderId="0" xfId="0" applyNumberFormat="1" applyFont="1" applyFill="1" applyAlignment="1" applyProtection="1">
      <alignment horizontal="center"/>
      <protection locked="0"/>
    </xf>
    <xf numFmtId="9" fontId="5" fillId="5" borderId="0" xfId="0" applyNumberFormat="1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3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9" fontId="3" fillId="5" borderId="0" xfId="0" applyNumberFormat="1" applyFont="1" applyFill="1" applyAlignment="1" applyProtection="1">
      <alignment horizontal="center"/>
      <protection locked="0"/>
    </xf>
    <xf numFmtId="167" fontId="3" fillId="5" borderId="0" xfId="1" applyNumberFormat="1" applyFont="1" applyFill="1" applyAlignment="1" applyProtection="1">
      <alignment horizontal="center"/>
      <protection locked="0"/>
    </xf>
    <xf numFmtId="9" fontId="0" fillId="7" borderId="0" xfId="0" applyNumberFormat="1" applyFill="1" applyAlignment="1" applyProtection="1">
      <alignment horizontal="center"/>
      <protection locked="0"/>
    </xf>
    <xf numFmtId="0" fontId="0" fillId="7" borderId="0" xfId="0" applyFill="1" applyAlignment="1">
      <alignment horizontal="center"/>
    </xf>
    <xf numFmtId="167" fontId="0" fillId="0" borderId="0" xfId="1" applyNumberFormat="1" applyFont="1" applyAlignment="1">
      <alignment horizontal="center"/>
    </xf>
    <xf numFmtId="167" fontId="3" fillId="0" borderId="0" xfId="1" applyNumberFormat="1" applyFont="1" applyAlignment="1">
      <alignment horizontal="center"/>
    </xf>
    <xf numFmtId="165" fontId="3" fillId="8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64212</xdr:colOff>
      <xdr:row>16</xdr:row>
      <xdr:rowOff>107023</xdr:rowOff>
    </xdr:from>
    <xdr:to>
      <xdr:col>3</xdr:col>
      <xdr:colOff>1149677</xdr:colOff>
      <xdr:row>16</xdr:row>
      <xdr:rowOff>107023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FF09083A-0449-2F31-D230-E828EE4E12FF}"/>
            </a:ext>
          </a:extLst>
        </xdr:cNvPr>
        <xdr:cNvCxnSpPr/>
      </xdr:nvCxnSpPr>
      <xdr:spPr>
        <a:xfrm flipV="1">
          <a:off x="2729072" y="3360506"/>
          <a:ext cx="1920240" cy="0"/>
        </a:xfrm>
        <a:prstGeom prst="straightConnector1">
          <a:avLst/>
        </a:prstGeom>
        <a:ln w="762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107023</xdr:colOff>
      <xdr:row>18</xdr:row>
      <xdr:rowOff>107022</xdr:rowOff>
    </xdr:from>
    <xdr:to>
      <xdr:col>3</xdr:col>
      <xdr:colOff>1192488</xdr:colOff>
      <xdr:row>18</xdr:row>
      <xdr:rowOff>107022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B1859804-3F6B-4C7F-A93F-BC47CB54C3E7}"/>
            </a:ext>
          </a:extLst>
        </xdr:cNvPr>
        <xdr:cNvCxnSpPr/>
      </xdr:nvCxnSpPr>
      <xdr:spPr>
        <a:xfrm flipV="1">
          <a:off x="2771883" y="3767191"/>
          <a:ext cx="1920240" cy="0"/>
        </a:xfrm>
        <a:prstGeom prst="straightConnector1">
          <a:avLst/>
        </a:prstGeom>
        <a:ln w="762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399554</xdr:colOff>
      <xdr:row>8</xdr:row>
      <xdr:rowOff>57081</xdr:rowOff>
    </xdr:from>
    <xdr:to>
      <xdr:col>9</xdr:col>
      <xdr:colOff>585057</xdr:colOff>
      <xdr:row>11</xdr:row>
      <xdr:rowOff>180436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A9FC35-7E4D-1B61-BCF9-9FE1EBBE7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0453" y="1541126"/>
          <a:ext cx="1983480" cy="679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55"/>
  <sheetViews>
    <sheetView tabSelected="1" zoomScale="89" zoomScaleNormal="89" workbookViewId="0">
      <selection activeCell="K11" sqref="K11"/>
    </sheetView>
  </sheetViews>
  <sheetFormatPr baseColWidth="10" defaultColWidth="12.5" defaultRowHeight="15.75" customHeight="1" x14ac:dyDescent="0.15"/>
  <cols>
    <col min="1" max="1" width="29.5" customWidth="1"/>
    <col min="2" max="2" width="14.1640625" bestFit="1" customWidth="1"/>
    <col min="3" max="3" width="12.5" customWidth="1"/>
    <col min="4" max="4" width="18.5" bestFit="1" customWidth="1"/>
    <col min="5" max="5" width="27.6640625" customWidth="1"/>
    <col min="6" max="6" width="19.5" bestFit="1" customWidth="1"/>
    <col min="7" max="7" width="17.5" customWidth="1"/>
    <col min="8" max="8" width="11" bestFit="1" customWidth="1"/>
    <col min="11" max="11" width="24.5" customWidth="1"/>
    <col min="12" max="12" width="18.5" customWidth="1"/>
  </cols>
  <sheetData>
    <row r="1" spans="1:12" ht="15.75" customHeight="1" x14ac:dyDescent="0.15">
      <c r="A1" s="1" t="s">
        <v>0</v>
      </c>
      <c r="B1" s="2"/>
      <c r="C1" s="3"/>
      <c r="D1" s="3"/>
      <c r="E1" s="3"/>
      <c r="F1" s="3"/>
      <c r="G1" s="3"/>
      <c r="H1" s="2"/>
      <c r="I1" s="2"/>
      <c r="J1" s="3"/>
      <c r="K1" s="3"/>
      <c r="L1" s="3"/>
    </row>
    <row r="2" spans="1:12" ht="15.75" customHeight="1" x14ac:dyDescent="0.15">
      <c r="A2" s="1" t="s">
        <v>1</v>
      </c>
      <c r="B2" s="2"/>
      <c r="C2" s="3"/>
      <c r="D2" s="3"/>
      <c r="E2" s="3"/>
      <c r="F2" s="3"/>
      <c r="G2" s="3"/>
      <c r="H2" s="2"/>
      <c r="I2" s="2"/>
      <c r="J2" s="3"/>
      <c r="K2" s="3"/>
      <c r="L2" s="3"/>
    </row>
    <row r="3" spans="1:12" ht="15.75" customHeight="1" x14ac:dyDescent="0.15">
      <c r="A3" s="1" t="s">
        <v>2</v>
      </c>
      <c r="B3" s="2"/>
      <c r="C3" s="3"/>
      <c r="D3" s="3"/>
      <c r="E3" s="3"/>
      <c r="F3" s="3"/>
      <c r="G3" s="3"/>
      <c r="H3" s="2"/>
      <c r="I3" s="2"/>
      <c r="J3" s="3"/>
      <c r="K3" s="3"/>
      <c r="L3" s="3"/>
    </row>
    <row r="4" spans="1:12" ht="15.75" customHeight="1" x14ac:dyDescent="0.15">
      <c r="A4" s="1" t="s">
        <v>3</v>
      </c>
      <c r="B4" s="2"/>
      <c r="C4" s="3"/>
      <c r="D4" s="3"/>
      <c r="E4" s="3"/>
      <c r="F4" s="3"/>
      <c r="G4" s="3"/>
      <c r="H4" s="2"/>
      <c r="I4" s="2"/>
      <c r="J4" s="3"/>
      <c r="K4" s="3"/>
      <c r="L4" s="3"/>
    </row>
    <row r="5" spans="1:12" ht="15.75" customHeight="1" x14ac:dyDescent="0.15">
      <c r="A5" s="1" t="s">
        <v>4</v>
      </c>
      <c r="B5" s="2"/>
      <c r="C5" s="3"/>
      <c r="D5" s="3"/>
      <c r="E5" s="3"/>
      <c r="F5" s="3"/>
      <c r="G5" s="3"/>
      <c r="H5" s="2"/>
      <c r="I5" s="2"/>
      <c r="J5" s="3"/>
      <c r="K5" s="3"/>
      <c r="L5" s="3"/>
    </row>
    <row r="6" spans="1:12" ht="15.75" customHeight="1" x14ac:dyDescent="0.15">
      <c r="A6" s="1"/>
      <c r="B6" s="2"/>
      <c r="C6" s="3"/>
      <c r="D6" s="3"/>
      <c r="E6" s="3"/>
      <c r="F6" s="3"/>
      <c r="G6" s="3"/>
      <c r="H6" s="2"/>
      <c r="I6" s="2"/>
      <c r="J6" s="3"/>
      <c r="K6" s="3"/>
      <c r="L6" s="3"/>
    </row>
    <row r="7" spans="1:12" ht="15.75" customHeight="1" x14ac:dyDescent="0.15">
      <c r="A7" s="4" t="s">
        <v>5</v>
      </c>
      <c r="B7" s="5" t="str">
        <f>IF(B22&gt;F22,"Buy Home", "Rent a House")</f>
        <v>Rent a House</v>
      </c>
      <c r="C7" s="3"/>
      <c r="D7" s="3"/>
      <c r="E7" s="3"/>
      <c r="F7" s="3"/>
      <c r="G7" s="3"/>
      <c r="H7" s="2"/>
      <c r="I7" s="2"/>
      <c r="J7" s="3"/>
      <c r="K7" s="3"/>
      <c r="L7" s="3"/>
    </row>
    <row r="8" spans="1:12" ht="15.75" customHeight="1" x14ac:dyDescent="0.15">
      <c r="A8" s="2"/>
      <c r="B8" s="2"/>
      <c r="C8" s="3"/>
      <c r="D8" s="3"/>
      <c r="E8" s="3"/>
      <c r="F8" s="3"/>
      <c r="G8" s="3"/>
      <c r="H8" s="2"/>
      <c r="I8" s="2"/>
      <c r="J8" s="3"/>
      <c r="K8" s="3"/>
      <c r="L8" s="3"/>
    </row>
    <row r="9" spans="1:12" ht="15.75" customHeight="1" x14ac:dyDescent="0.15">
      <c r="A9" s="30" t="s">
        <v>6</v>
      </c>
      <c r="B9" s="31"/>
      <c r="C9" s="3"/>
      <c r="D9" s="3"/>
      <c r="E9" s="30" t="s">
        <v>7</v>
      </c>
      <c r="F9" s="31"/>
      <c r="G9" s="3"/>
      <c r="H9" s="32"/>
      <c r="I9" s="32"/>
      <c r="J9" s="32"/>
      <c r="K9" s="3"/>
      <c r="L9" s="3"/>
    </row>
    <row r="10" spans="1:12" ht="15.75" customHeight="1" x14ac:dyDescent="0.15">
      <c r="A10" s="3" t="s">
        <v>8</v>
      </c>
      <c r="B10" s="23">
        <v>0.05</v>
      </c>
      <c r="C10" s="3"/>
      <c r="D10" s="3"/>
      <c r="E10" s="6" t="s">
        <v>9</v>
      </c>
      <c r="F10" s="17">
        <v>0.04</v>
      </c>
      <c r="G10" s="3"/>
      <c r="H10" s="32"/>
      <c r="I10" s="32"/>
      <c r="J10" s="32"/>
      <c r="K10" s="3"/>
      <c r="L10" s="3"/>
    </row>
    <row r="11" spans="1:12" ht="15.75" customHeight="1" x14ac:dyDescent="0.15">
      <c r="A11" s="3" t="s">
        <v>10</v>
      </c>
      <c r="B11" s="24">
        <v>12000000</v>
      </c>
      <c r="C11" s="3"/>
      <c r="D11" s="3"/>
      <c r="E11" s="6" t="s">
        <v>13</v>
      </c>
      <c r="F11" s="18">
        <v>0.06</v>
      </c>
      <c r="G11" s="3"/>
      <c r="H11" s="32"/>
      <c r="I11" s="32"/>
      <c r="J11" s="32"/>
      <c r="K11" s="3"/>
      <c r="L11" s="3"/>
    </row>
    <row r="12" spans="1:12" ht="15.75" customHeight="1" x14ac:dyDescent="0.15">
      <c r="A12" s="11" t="s">
        <v>32</v>
      </c>
      <c r="B12" s="25">
        <v>0.06</v>
      </c>
      <c r="C12" s="3"/>
      <c r="D12" s="3"/>
      <c r="E12" s="3" t="s">
        <v>28</v>
      </c>
      <c r="F12" s="13" t="s">
        <v>29</v>
      </c>
      <c r="G12" s="3"/>
      <c r="H12" s="32"/>
      <c r="I12" s="32"/>
      <c r="J12" s="32"/>
      <c r="K12" s="3"/>
      <c r="L12" s="3"/>
    </row>
    <row r="13" spans="1:12" ht="15.75" customHeight="1" x14ac:dyDescent="0.15">
      <c r="A13" s="3" t="s">
        <v>12</v>
      </c>
      <c r="B13" s="23">
        <v>0.4</v>
      </c>
      <c r="C13" s="3"/>
      <c r="D13" s="3"/>
      <c r="F13" s="19"/>
      <c r="G13" s="3"/>
      <c r="J13" s="3"/>
      <c r="K13" s="3"/>
      <c r="L13" s="3"/>
    </row>
    <row r="14" spans="1:12" ht="15.75" customHeight="1" x14ac:dyDescent="0.15">
      <c r="A14" s="3" t="s">
        <v>17</v>
      </c>
      <c r="B14" s="23">
        <v>0.08</v>
      </c>
      <c r="C14" s="3"/>
      <c r="D14" s="3"/>
      <c r="E14" s="3" t="s">
        <v>14</v>
      </c>
      <c r="F14" s="20">
        <f>SUM(H25:H44)</f>
        <v>17657083.777702771</v>
      </c>
      <c r="G14" s="3"/>
      <c r="J14" s="3"/>
      <c r="K14" s="3"/>
    </row>
    <row r="15" spans="1:12" ht="15.75" customHeight="1" x14ac:dyDescent="0.15">
      <c r="A15" s="3" t="s">
        <v>33</v>
      </c>
      <c r="B15" s="26">
        <v>25</v>
      </c>
      <c r="C15" s="3"/>
      <c r="D15" s="3"/>
      <c r="E15" s="3" t="s">
        <v>16</v>
      </c>
      <c r="F15" s="20">
        <f>SUM(H25:H54)</f>
        <v>37947929.383306041</v>
      </c>
      <c r="G15" s="3"/>
      <c r="J15" s="3"/>
      <c r="K15" s="3"/>
    </row>
    <row r="16" spans="1:12" ht="15.75" customHeight="1" x14ac:dyDescent="0.15">
      <c r="A16" s="11" t="s">
        <v>31</v>
      </c>
      <c r="B16" s="27">
        <f>B11*(1+B12)</f>
        <v>12720000</v>
      </c>
      <c r="C16" s="3"/>
      <c r="D16" s="3"/>
      <c r="E16" s="3" t="s">
        <v>30</v>
      </c>
      <c r="F16" s="12">
        <f>IF(F12="Gear 6",11.2%,IF(F12="Gear 5",11.1%,IF(F12="Gear 4",10.76%,IF(F12="Gear 3",10.16%,IF(F12="Gear 2",9.29%,8.2%)))))</f>
        <v>0.1076</v>
      </c>
      <c r="G16" s="3"/>
      <c r="J16" s="3"/>
      <c r="K16" s="3"/>
      <c r="L16" s="3"/>
    </row>
    <row r="17" spans="1:12" ht="15.75" customHeight="1" x14ac:dyDescent="0.15">
      <c r="A17" s="3" t="s">
        <v>12</v>
      </c>
      <c r="B17" s="28">
        <f>B13*B16</f>
        <v>5088000</v>
      </c>
      <c r="C17" s="3"/>
      <c r="D17" s="3"/>
      <c r="E17" s="3" t="s">
        <v>19</v>
      </c>
      <c r="F17" s="20">
        <f>B17</f>
        <v>5088000</v>
      </c>
      <c r="G17" s="3"/>
      <c r="J17" s="3"/>
      <c r="K17" s="3"/>
      <c r="L17" s="3"/>
    </row>
    <row r="18" spans="1:12" ht="15.75" customHeight="1" x14ac:dyDescent="0.15">
      <c r="A18" s="3" t="s">
        <v>15</v>
      </c>
      <c r="B18" s="28">
        <f>B16-B17</f>
        <v>7632000</v>
      </c>
      <c r="C18" s="3"/>
      <c r="D18" s="3"/>
      <c r="F18" s="19"/>
      <c r="G18" s="3"/>
      <c r="J18" s="3"/>
      <c r="K18" s="3"/>
      <c r="L18" s="3"/>
    </row>
    <row r="19" spans="1:12" ht="15.75" customHeight="1" x14ac:dyDescent="0.15">
      <c r="A19" s="3" t="s">
        <v>18</v>
      </c>
      <c r="B19" s="20">
        <f>PMT(B14/12,B15*12,-B18,,1)</f>
        <v>58514.914432994294</v>
      </c>
      <c r="C19" s="3"/>
      <c r="D19" s="3"/>
      <c r="E19" s="3" t="s">
        <v>41</v>
      </c>
      <c r="F19" s="21">
        <f>(B11*F10)/12</f>
        <v>40000</v>
      </c>
      <c r="G19" s="3"/>
      <c r="H19" s="8"/>
      <c r="I19" s="14"/>
      <c r="J19" s="3"/>
      <c r="K19" s="3"/>
      <c r="L19" s="3"/>
    </row>
    <row r="20" spans="1:12" ht="15.75" customHeight="1" x14ac:dyDescent="0.15">
      <c r="A20" s="3" t="s">
        <v>20</v>
      </c>
      <c r="B20" s="20">
        <f>SUM(B25:B44)</f>
        <v>14043579.463918628</v>
      </c>
      <c r="C20" s="3"/>
      <c r="D20" s="3"/>
      <c r="E20" s="3"/>
      <c r="F20" s="20"/>
      <c r="G20" s="3"/>
      <c r="H20" s="8"/>
      <c r="I20" s="14"/>
      <c r="J20" s="3"/>
      <c r="K20" s="3"/>
      <c r="L20" s="3"/>
    </row>
    <row r="21" spans="1:12" ht="15.75" customHeight="1" x14ac:dyDescent="0.15">
      <c r="A21" s="8" t="s">
        <v>38</v>
      </c>
      <c r="B21" s="29">
        <v>200000</v>
      </c>
      <c r="C21" s="3"/>
      <c r="D21" s="3"/>
      <c r="E21" s="3"/>
      <c r="F21" s="9"/>
      <c r="G21" s="3"/>
      <c r="H21" s="8"/>
      <c r="I21" s="14"/>
      <c r="J21" s="3"/>
      <c r="K21" s="3"/>
      <c r="L21" s="3"/>
    </row>
    <row r="22" spans="1:12" ht="15.75" customHeight="1" x14ac:dyDescent="0.15">
      <c r="A22" s="8" t="s">
        <v>34</v>
      </c>
      <c r="B22" s="22">
        <f>VLOOKUP(B15,$A$25:$G$54,7,FALSE)</f>
        <v>49906490.386810265</v>
      </c>
      <c r="C22" s="3"/>
      <c r="D22" s="3"/>
      <c r="E22" s="8" t="s">
        <v>35</v>
      </c>
      <c r="F22" s="22">
        <f>VLOOKUP(B15,$A$25:$L$54,12,FALSE)</f>
        <v>56441760.383343928</v>
      </c>
      <c r="G22" s="3"/>
      <c r="H22" s="3"/>
      <c r="I22" s="3"/>
      <c r="J22" s="3"/>
      <c r="K22" s="3"/>
      <c r="L22" s="3"/>
    </row>
    <row r="23" spans="1:12" ht="15.75" customHeight="1" x14ac:dyDescent="0.15"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s="16" customFormat="1" ht="33.75" customHeight="1" x14ac:dyDescent="0.15">
      <c r="A24" s="15" t="s">
        <v>21</v>
      </c>
      <c r="B24" s="15" t="s">
        <v>22</v>
      </c>
      <c r="C24" s="15" t="s">
        <v>23</v>
      </c>
      <c r="D24" s="15" t="s">
        <v>36</v>
      </c>
      <c r="E24" s="15" t="s">
        <v>37</v>
      </c>
      <c r="F24" s="15" t="s">
        <v>40</v>
      </c>
      <c r="G24" s="15" t="s">
        <v>39</v>
      </c>
      <c r="H24" s="15" t="s">
        <v>11</v>
      </c>
      <c r="I24" s="15" t="s">
        <v>24</v>
      </c>
      <c r="J24" s="15" t="s">
        <v>25</v>
      </c>
      <c r="K24" s="15" t="s">
        <v>26</v>
      </c>
      <c r="L24" s="15" t="s">
        <v>27</v>
      </c>
    </row>
    <row r="25" spans="1:12" ht="15.75" customHeight="1" x14ac:dyDescent="0.15">
      <c r="A25" s="9">
        <v>1</v>
      </c>
      <c r="B25" s="7">
        <f t="shared" ref="B25:B54" si="0">IF(A25&lt;=$B$15,$B$19*12,0)</f>
        <v>702178.97319593152</v>
      </c>
      <c r="C25" s="7">
        <f>B11*(1+$B$10)</f>
        <v>12600000</v>
      </c>
      <c r="D25" s="7">
        <f t="shared" ref="D25:D54" si="1">IFERROR(IPMT($B$14,A25,$B$15,-$B$18,,0),0)</f>
        <v>610560</v>
      </c>
      <c r="E25" s="7">
        <f t="shared" ref="E25:E54" si="2">IF(D25&gt;$B$21,$B$21*0.3,D25*0.3)</f>
        <v>60000</v>
      </c>
      <c r="F25" s="7">
        <f>E25</f>
        <v>60000</v>
      </c>
      <c r="G25" s="7">
        <f t="shared" ref="G25:G54" si="3">C25+F25</f>
        <v>12660000</v>
      </c>
      <c r="H25" s="7">
        <f>F19*12</f>
        <v>480000</v>
      </c>
      <c r="I25" s="7">
        <f t="shared" ref="I25:I54" si="4">B25-H25</f>
        <v>222178.97319593152</v>
      </c>
      <c r="J25" s="7">
        <f>B17</f>
        <v>5088000</v>
      </c>
      <c r="K25" s="7">
        <f t="shared" ref="K25:K54" si="5">J25*(1+$F$16)</f>
        <v>5635468.7999999998</v>
      </c>
      <c r="L25" s="7">
        <f>K25+I25</f>
        <v>5857647.7731959317</v>
      </c>
    </row>
    <row r="26" spans="1:12" ht="15.75" customHeight="1" x14ac:dyDescent="0.15">
      <c r="A26" s="9">
        <v>2</v>
      </c>
      <c r="B26" s="7">
        <f t="shared" si="0"/>
        <v>702178.97319593152</v>
      </c>
      <c r="C26" s="7">
        <f t="shared" ref="C26:C54" si="6">(C25+E25)*(1+$B$10)</f>
        <v>13293000</v>
      </c>
      <c r="D26" s="7">
        <f t="shared" si="1"/>
        <v>602208.2846620304</v>
      </c>
      <c r="E26" s="7">
        <f t="shared" si="2"/>
        <v>60000</v>
      </c>
      <c r="F26" s="7">
        <f t="shared" ref="F26:F54" si="7">(F25)*(1+$F$16)+E26</f>
        <v>126456</v>
      </c>
      <c r="G26" s="7">
        <f t="shared" si="3"/>
        <v>13419456</v>
      </c>
      <c r="H26" s="7">
        <f t="shared" ref="H26:H54" si="8">H25*(1+$F$11)</f>
        <v>508800</v>
      </c>
      <c r="I26" s="7">
        <f t="shared" si="4"/>
        <v>193378.97319593152</v>
      </c>
      <c r="J26" s="7">
        <f t="shared" ref="J26:J54" si="9">L25</f>
        <v>5857647.7731959317</v>
      </c>
      <c r="K26" s="7">
        <f t="shared" si="5"/>
        <v>6487930.6735918131</v>
      </c>
      <c r="L26" s="7">
        <f t="shared" ref="L26:L54" si="10">K26+I26</f>
        <v>6681309.6467877449</v>
      </c>
    </row>
    <row r="27" spans="1:12" ht="15.75" customHeight="1" x14ac:dyDescent="0.15">
      <c r="A27" s="9">
        <v>3</v>
      </c>
      <c r="B27" s="7">
        <f t="shared" si="0"/>
        <v>702178.97319593152</v>
      </c>
      <c r="C27" s="7">
        <f t="shared" si="6"/>
        <v>14020650</v>
      </c>
      <c r="D27" s="7">
        <f t="shared" si="1"/>
        <v>593188.43209702312</v>
      </c>
      <c r="E27" s="7">
        <f t="shared" si="2"/>
        <v>60000</v>
      </c>
      <c r="F27" s="7">
        <f t="shared" si="7"/>
        <v>200062.66559999998</v>
      </c>
      <c r="G27" s="7">
        <f t="shared" si="3"/>
        <v>14220712.6656</v>
      </c>
      <c r="H27" s="7">
        <f t="shared" si="8"/>
        <v>539328</v>
      </c>
      <c r="I27" s="7">
        <f t="shared" si="4"/>
        <v>162850.97319593152</v>
      </c>
      <c r="J27" s="7">
        <f t="shared" si="9"/>
        <v>6681309.6467877449</v>
      </c>
      <c r="K27" s="7">
        <f t="shared" si="5"/>
        <v>7400218.5647821054</v>
      </c>
      <c r="L27" s="7">
        <f t="shared" si="10"/>
        <v>7563069.5379780373</v>
      </c>
    </row>
    <row r="28" spans="1:12" ht="15.75" customHeight="1" x14ac:dyDescent="0.15">
      <c r="A28" s="9">
        <v>4</v>
      </c>
      <c r="B28" s="7">
        <f t="shared" si="0"/>
        <v>702178.97319593152</v>
      </c>
      <c r="C28" s="7">
        <f t="shared" si="6"/>
        <v>14784682.5</v>
      </c>
      <c r="D28" s="7">
        <f t="shared" si="1"/>
        <v>583446.99132681533</v>
      </c>
      <c r="E28" s="7">
        <f t="shared" si="2"/>
        <v>60000</v>
      </c>
      <c r="F28" s="7">
        <f t="shared" si="7"/>
        <v>281589.40841855993</v>
      </c>
      <c r="G28" s="7">
        <f t="shared" si="3"/>
        <v>15066271.90841856</v>
      </c>
      <c r="H28" s="7">
        <f t="shared" si="8"/>
        <v>571687.68000000005</v>
      </c>
      <c r="I28" s="7">
        <f t="shared" si="4"/>
        <v>130491.29319593147</v>
      </c>
      <c r="J28" s="7">
        <f t="shared" si="9"/>
        <v>7563069.5379780373</v>
      </c>
      <c r="K28" s="7">
        <f t="shared" si="5"/>
        <v>8376855.8202644736</v>
      </c>
      <c r="L28" s="7">
        <f t="shared" si="10"/>
        <v>8507347.1134604048</v>
      </c>
    </row>
    <row r="29" spans="1:12" ht="15.75" customHeight="1" x14ac:dyDescent="0.15">
      <c r="A29" s="9">
        <v>5</v>
      </c>
      <c r="B29" s="7">
        <f t="shared" si="0"/>
        <v>702178.97319593152</v>
      </c>
      <c r="C29" s="7">
        <f t="shared" si="6"/>
        <v>15586916.625</v>
      </c>
      <c r="D29" s="7">
        <f t="shared" si="1"/>
        <v>572926.23529499082</v>
      </c>
      <c r="E29" s="7">
        <f t="shared" si="2"/>
        <v>60000</v>
      </c>
      <c r="F29" s="7">
        <f t="shared" si="7"/>
        <v>371888.42876439699</v>
      </c>
      <c r="G29" s="7">
        <f t="shared" si="3"/>
        <v>15958805.053764397</v>
      </c>
      <c r="H29" s="7">
        <f t="shared" si="8"/>
        <v>605988.9408000001</v>
      </c>
      <c r="I29" s="7">
        <f t="shared" si="4"/>
        <v>96190.032395931426</v>
      </c>
      <c r="J29" s="7">
        <f t="shared" si="9"/>
        <v>8507347.1134604048</v>
      </c>
      <c r="K29" s="7">
        <f t="shared" si="5"/>
        <v>9422737.6628687438</v>
      </c>
      <c r="L29" s="7">
        <f t="shared" si="10"/>
        <v>9518927.6952646747</v>
      </c>
    </row>
    <row r="30" spans="1:12" ht="15.75" customHeight="1" x14ac:dyDescent="0.15">
      <c r="A30" s="9">
        <v>6</v>
      </c>
      <c r="B30" s="7">
        <f t="shared" si="0"/>
        <v>702178.97319593152</v>
      </c>
      <c r="C30" s="7">
        <f t="shared" si="6"/>
        <v>16429262.456250001</v>
      </c>
      <c r="D30" s="7">
        <f t="shared" si="1"/>
        <v>561563.81878062047</v>
      </c>
      <c r="E30" s="7">
        <f t="shared" si="2"/>
        <v>60000</v>
      </c>
      <c r="F30" s="7">
        <f t="shared" si="7"/>
        <v>471903.62369944609</v>
      </c>
      <c r="G30" s="7">
        <f t="shared" si="3"/>
        <v>16901166.079949446</v>
      </c>
      <c r="H30" s="7">
        <f t="shared" si="8"/>
        <v>642348.27724800014</v>
      </c>
      <c r="I30" s="7">
        <f t="shared" si="4"/>
        <v>59830.695947931381</v>
      </c>
      <c r="J30" s="7">
        <f t="shared" si="9"/>
        <v>9518927.6952646747</v>
      </c>
      <c r="K30" s="7">
        <f t="shared" si="5"/>
        <v>10543164.315275153</v>
      </c>
      <c r="L30" s="7">
        <f t="shared" si="10"/>
        <v>10602995.011223085</v>
      </c>
    </row>
    <row r="31" spans="1:12" ht="15.75" customHeight="1" x14ac:dyDescent="0.15">
      <c r="A31" s="9">
        <v>7</v>
      </c>
      <c r="B31" s="7">
        <f t="shared" si="0"/>
        <v>702178.97319593152</v>
      </c>
      <c r="C31" s="7">
        <f t="shared" si="6"/>
        <v>17313725.579062503</v>
      </c>
      <c r="D31" s="7">
        <f t="shared" si="1"/>
        <v>549292.4089451005</v>
      </c>
      <c r="E31" s="7">
        <f t="shared" si="2"/>
        <v>60000</v>
      </c>
      <c r="F31" s="7">
        <f t="shared" si="7"/>
        <v>582680.45360950637</v>
      </c>
      <c r="G31" s="7">
        <f t="shared" si="3"/>
        <v>17896406.03267201</v>
      </c>
      <c r="H31" s="7">
        <f t="shared" si="8"/>
        <v>680889.17388288013</v>
      </c>
      <c r="I31" s="7">
        <f t="shared" si="4"/>
        <v>21289.799313051393</v>
      </c>
      <c r="J31" s="7">
        <f t="shared" si="9"/>
        <v>10602995.011223085</v>
      </c>
      <c r="K31" s="7">
        <f t="shared" si="5"/>
        <v>11743877.274430688</v>
      </c>
      <c r="L31" s="7">
        <f t="shared" si="10"/>
        <v>11765167.07374374</v>
      </c>
    </row>
    <row r="32" spans="1:12" ht="15.75" customHeight="1" x14ac:dyDescent="0.15">
      <c r="A32" s="9">
        <v>8</v>
      </c>
      <c r="B32" s="7">
        <f t="shared" si="0"/>
        <v>702178.97319593152</v>
      </c>
      <c r="C32" s="7">
        <f t="shared" si="6"/>
        <v>18242411.85801563</v>
      </c>
      <c r="D32" s="7">
        <f t="shared" si="1"/>
        <v>536039.28632273886</v>
      </c>
      <c r="E32" s="7">
        <f t="shared" si="2"/>
        <v>60000</v>
      </c>
      <c r="F32" s="7">
        <f t="shared" si="7"/>
        <v>705376.87041788921</v>
      </c>
      <c r="G32" s="7">
        <f t="shared" si="3"/>
        <v>18947788.72843352</v>
      </c>
      <c r="H32" s="7">
        <f t="shared" si="8"/>
        <v>721742.52431585302</v>
      </c>
      <c r="I32" s="7">
        <f t="shared" si="4"/>
        <v>-19563.551119921496</v>
      </c>
      <c r="J32" s="7">
        <f t="shared" si="9"/>
        <v>11765167.07374374</v>
      </c>
      <c r="K32" s="7">
        <f t="shared" si="5"/>
        <v>13031099.050878566</v>
      </c>
      <c r="L32" s="7">
        <f t="shared" si="10"/>
        <v>13011535.499758644</v>
      </c>
    </row>
    <row r="33" spans="1:12" ht="15.75" customHeight="1" x14ac:dyDescent="0.15">
      <c r="A33" s="9">
        <v>9</v>
      </c>
      <c r="B33" s="7">
        <f t="shared" si="0"/>
        <v>702178.97319593152</v>
      </c>
      <c r="C33" s="7">
        <f t="shared" si="6"/>
        <v>19217532.450916413</v>
      </c>
      <c r="D33" s="7">
        <f t="shared" si="1"/>
        <v>521725.91389058821</v>
      </c>
      <c r="E33" s="7">
        <f t="shared" si="2"/>
        <v>60000</v>
      </c>
      <c r="F33" s="7">
        <f t="shared" si="7"/>
        <v>841275.42167485401</v>
      </c>
      <c r="G33" s="7">
        <f t="shared" si="3"/>
        <v>20058807.872591268</v>
      </c>
      <c r="H33" s="7">
        <f t="shared" si="8"/>
        <v>765047.07577480422</v>
      </c>
      <c r="I33" s="7">
        <f t="shared" si="4"/>
        <v>-62868.102578872698</v>
      </c>
      <c r="J33" s="7">
        <f t="shared" si="9"/>
        <v>13011535.499758644</v>
      </c>
      <c r="K33" s="7">
        <f t="shared" si="5"/>
        <v>14411576.719532672</v>
      </c>
      <c r="L33" s="7">
        <f t="shared" si="10"/>
        <v>14348708.6169538</v>
      </c>
    </row>
    <row r="34" spans="1:12" ht="15.75" customHeight="1" x14ac:dyDescent="0.15">
      <c r="A34" s="9">
        <v>10</v>
      </c>
      <c r="B34" s="7">
        <f t="shared" si="0"/>
        <v>702178.97319593152</v>
      </c>
      <c r="C34" s="7">
        <f t="shared" si="6"/>
        <v>20241409.073462233</v>
      </c>
      <c r="D34" s="7">
        <f t="shared" si="1"/>
        <v>506267.47166386561</v>
      </c>
      <c r="E34" s="7">
        <f t="shared" si="2"/>
        <v>60000</v>
      </c>
      <c r="F34" s="7">
        <f t="shared" si="7"/>
        <v>991796.65704706823</v>
      </c>
      <c r="G34" s="7">
        <f t="shared" si="3"/>
        <v>21233205.7305093</v>
      </c>
      <c r="H34" s="7">
        <f t="shared" si="8"/>
        <v>810949.90032129257</v>
      </c>
      <c r="I34" s="7">
        <f t="shared" si="4"/>
        <v>-108770.92712536105</v>
      </c>
      <c r="J34" s="7">
        <f t="shared" si="9"/>
        <v>14348708.6169538</v>
      </c>
      <c r="K34" s="7">
        <f t="shared" si="5"/>
        <v>15892629.664138027</v>
      </c>
      <c r="L34" s="7">
        <f t="shared" si="10"/>
        <v>15783858.737012666</v>
      </c>
    </row>
    <row r="35" spans="1:12" ht="15.75" customHeight="1" x14ac:dyDescent="0.15">
      <c r="A35" s="9">
        <v>11</v>
      </c>
      <c r="B35" s="7">
        <f t="shared" si="0"/>
        <v>702178.97319593152</v>
      </c>
      <c r="C35" s="7">
        <f t="shared" si="6"/>
        <v>21316479.527135346</v>
      </c>
      <c r="D35" s="7">
        <f t="shared" si="1"/>
        <v>489572.35405900516</v>
      </c>
      <c r="E35" s="7">
        <f t="shared" si="2"/>
        <v>60000</v>
      </c>
      <c r="F35" s="7">
        <f t="shared" si="7"/>
        <v>1158513.9773453327</v>
      </c>
      <c r="G35" s="7">
        <f t="shared" si="3"/>
        <v>22474993.504480679</v>
      </c>
      <c r="H35" s="7">
        <f t="shared" si="8"/>
        <v>859606.8943405702</v>
      </c>
      <c r="I35" s="7">
        <f t="shared" si="4"/>
        <v>-157427.92114463868</v>
      </c>
      <c r="J35" s="7">
        <f t="shared" si="9"/>
        <v>15783858.737012666</v>
      </c>
      <c r="K35" s="7">
        <f t="shared" si="5"/>
        <v>17482201.937115226</v>
      </c>
      <c r="L35" s="7">
        <f t="shared" si="10"/>
        <v>17324774.015970588</v>
      </c>
    </row>
    <row r="36" spans="1:12" ht="15.75" customHeight="1" x14ac:dyDescent="0.15">
      <c r="A36" s="9">
        <v>12</v>
      </c>
      <c r="B36" s="7">
        <f t="shared" si="0"/>
        <v>702178.97319593152</v>
      </c>
      <c r="C36" s="7">
        <f t="shared" si="6"/>
        <v>22445303.503492113</v>
      </c>
      <c r="D36" s="7">
        <f t="shared" si="1"/>
        <v>471541.62704575591</v>
      </c>
      <c r="E36" s="7">
        <f t="shared" si="2"/>
        <v>60000</v>
      </c>
      <c r="F36" s="7">
        <f t="shared" si="7"/>
        <v>1343170.0813076904</v>
      </c>
      <c r="G36" s="7">
        <f t="shared" si="3"/>
        <v>23788473.584799804</v>
      </c>
      <c r="H36" s="7">
        <f t="shared" si="8"/>
        <v>911183.30800100451</v>
      </c>
      <c r="I36" s="7">
        <f t="shared" si="4"/>
        <v>-209004.33480507298</v>
      </c>
      <c r="J36" s="7">
        <f t="shared" si="9"/>
        <v>17324774.015970588</v>
      </c>
      <c r="K36" s="7">
        <f t="shared" si="5"/>
        <v>19188919.700089023</v>
      </c>
      <c r="L36" s="7">
        <f t="shared" si="10"/>
        <v>18979915.365283951</v>
      </c>
    </row>
    <row r="37" spans="1:12" ht="15.75" customHeight="1" x14ac:dyDescent="0.15">
      <c r="A37" s="9">
        <v>13</v>
      </c>
      <c r="B37" s="7">
        <f t="shared" si="0"/>
        <v>702178.97319593152</v>
      </c>
      <c r="C37" s="7">
        <f t="shared" si="6"/>
        <v>23630568.678666718</v>
      </c>
      <c r="D37" s="7">
        <f t="shared" si="1"/>
        <v>452068.44187144685</v>
      </c>
      <c r="E37" s="7">
        <f t="shared" si="2"/>
        <v>60000</v>
      </c>
      <c r="F37" s="7">
        <f t="shared" si="7"/>
        <v>1547695.1820563977</v>
      </c>
      <c r="G37" s="7">
        <f t="shared" si="3"/>
        <v>25178263.860723116</v>
      </c>
      <c r="H37" s="7">
        <f t="shared" si="8"/>
        <v>965854.30648106488</v>
      </c>
      <c r="I37" s="7">
        <f t="shared" si="4"/>
        <v>-263675.33328513335</v>
      </c>
      <c r="J37" s="7">
        <f t="shared" si="9"/>
        <v>18979915.365283951</v>
      </c>
      <c r="K37" s="7">
        <f t="shared" si="5"/>
        <v>21022154.258588504</v>
      </c>
      <c r="L37" s="7">
        <f t="shared" si="10"/>
        <v>20758478.92530337</v>
      </c>
    </row>
    <row r="38" spans="1:12" ht="15.75" customHeight="1" x14ac:dyDescent="0.15">
      <c r="A38" s="9">
        <v>14</v>
      </c>
      <c r="B38" s="7">
        <f t="shared" si="0"/>
        <v>702178.97319593152</v>
      </c>
      <c r="C38" s="7">
        <f t="shared" si="6"/>
        <v>24875097.112600055</v>
      </c>
      <c r="D38" s="7">
        <f t="shared" si="1"/>
        <v>431037.40188319288</v>
      </c>
      <c r="E38" s="7">
        <f t="shared" si="2"/>
        <v>60000</v>
      </c>
      <c r="F38" s="7">
        <f t="shared" si="7"/>
        <v>1774227.1836456659</v>
      </c>
      <c r="G38" s="7">
        <f t="shared" si="3"/>
        <v>26649324.29624572</v>
      </c>
      <c r="H38" s="7">
        <f t="shared" si="8"/>
        <v>1023805.5648699289</v>
      </c>
      <c r="I38" s="7">
        <f t="shared" si="4"/>
        <v>-321626.59167399735</v>
      </c>
      <c r="J38" s="7">
        <f t="shared" si="9"/>
        <v>20758478.92530337</v>
      </c>
      <c r="K38" s="7">
        <f t="shared" si="5"/>
        <v>22992091.25766601</v>
      </c>
      <c r="L38" s="7">
        <f t="shared" si="10"/>
        <v>22670464.665992014</v>
      </c>
    </row>
    <row r="39" spans="1:12" ht="15.75" customHeight="1" x14ac:dyDescent="0.15">
      <c r="A39" s="9">
        <v>15</v>
      </c>
      <c r="B39" s="7">
        <f t="shared" si="0"/>
        <v>702178.97319593152</v>
      </c>
      <c r="C39" s="7">
        <f t="shared" si="6"/>
        <v>26181851.968230058</v>
      </c>
      <c r="D39" s="7">
        <f t="shared" si="1"/>
        <v>408323.87869587861</v>
      </c>
      <c r="E39" s="7">
        <f t="shared" si="2"/>
        <v>60000</v>
      </c>
      <c r="F39" s="7">
        <f t="shared" si="7"/>
        <v>2025134.0286059394</v>
      </c>
      <c r="G39" s="7">
        <f t="shared" si="3"/>
        <v>28206985.996835995</v>
      </c>
      <c r="H39" s="7">
        <f t="shared" si="8"/>
        <v>1085233.8987621246</v>
      </c>
      <c r="I39" s="7">
        <f t="shared" si="4"/>
        <v>-383054.92556619307</v>
      </c>
      <c r="J39" s="7">
        <f t="shared" si="9"/>
        <v>22670464.665992014</v>
      </c>
      <c r="K39" s="7">
        <f t="shared" si="5"/>
        <v>25109806.664052755</v>
      </c>
      <c r="L39" s="7">
        <f t="shared" si="10"/>
        <v>24726751.738486562</v>
      </c>
    </row>
    <row r="40" spans="1:12" ht="15.75" customHeight="1" x14ac:dyDescent="0.15">
      <c r="A40" s="9">
        <v>16</v>
      </c>
      <c r="B40" s="7">
        <f t="shared" si="0"/>
        <v>702178.97319593152</v>
      </c>
      <c r="C40" s="7">
        <f t="shared" si="6"/>
        <v>27553944.566641562</v>
      </c>
      <c r="D40" s="7">
        <f t="shared" si="1"/>
        <v>383793.27365357929</v>
      </c>
      <c r="E40" s="7">
        <f t="shared" si="2"/>
        <v>60000</v>
      </c>
      <c r="F40" s="7">
        <f t="shared" si="7"/>
        <v>2303038.4500839384</v>
      </c>
      <c r="G40" s="7">
        <f t="shared" si="3"/>
        <v>29856983.016725499</v>
      </c>
      <c r="H40" s="7">
        <f t="shared" si="8"/>
        <v>1150347.9326878521</v>
      </c>
      <c r="I40" s="7">
        <f t="shared" si="4"/>
        <v>-448168.95949192054</v>
      </c>
      <c r="J40" s="7">
        <f t="shared" si="9"/>
        <v>24726751.738486562</v>
      </c>
      <c r="K40" s="7">
        <f t="shared" si="5"/>
        <v>27387350.225547712</v>
      </c>
      <c r="L40" s="7">
        <f t="shared" si="10"/>
        <v>26939181.266055793</v>
      </c>
    </row>
    <row r="41" spans="1:12" ht="15.75" customHeight="1" x14ac:dyDescent="0.15">
      <c r="A41" s="9">
        <v>17</v>
      </c>
      <c r="B41" s="7">
        <f t="shared" si="0"/>
        <v>702178.97319593152</v>
      </c>
      <c r="C41" s="7">
        <f t="shared" si="6"/>
        <v>28994641.794973642</v>
      </c>
      <c r="D41" s="7">
        <f t="shared" si="1"/>
        <v>357300.22020789597</v>
      </c>
      <c r="E41" s="7">
        <f t="shared" si="2"/>
        <v>60000</v>
      </c>
      <c r="F41" s="7">
        <f t="shared" si="7"/>
        <v>2610845.3873129701</v>
      </c>
      <c r="G41" s="7">
        <f t="shared" si="3"/>
        <v>31605487.182286613</v>
      </c>
      <c r="H41" s="7">
        <f t="shared" si="8"/>
        <v>1219368.8086491232</v>
      </c>
      <c r="I41" s="7">
        <f t="shared" si="4"/>
        <v>-517189.83545319166</v>
      </c>
      <c r="J41" s="7">
        <f t="shared" si="9"/>
        <v>26939181.266055793</v>
      </c>
      <c r="K41" s="7">
        <f t="shared" si="5"/>
        <v>29837837.170283392</v>
      </c>
      <c r="L41" s="7">
        <f t="shared" si="10"/>
        <v>29320647.334830202</v>
      </c>
    </row>
    <row r="42" spans="1:12" ht="15.75" customHeight="1" x14ac:dyDescent="0.15">
      <c r="A42" s="9">
        <v>18</v>
      </c>
      <c r="B42" s="7">
        <f t="shared" si="0"/>
        <v>702178.97319593152</v>
      </c>
      <c r="C42" s="7">
        <f t="shared" si="6"/>
        <v>30507373.884722326</v>
      </c>
      <c r="D42" s="7">
        <f t="shared" si="1"/>
        <v>328687.7224865579</v>
      </c>
      <c r="E42" s="7">
        <f t="shared" si="2"/>
        <v>60000</v>
      </c>
      <c r="F42" s="7">
        <f t="shared" si="7"/>
        <v>2951772.3509878456</v>
      </c>
      <c r="G42" s="7">
        <f t="shared" si="3"/>
        <v>33459146.23571017</v>
      </c>
      <c r="H42" s="7">
        <f t="shared" si="8"/>
        <v>1292530.9371680706</v>
      </c>
      <c r="I42" s="7">
        <f t="shared" si="4"/>
        <v>-590351.96397213906</v>
      </c>
      <c r="J42" s="7">
        <f t="shared" si="9"/>
        <v>29320647.334830202</v>
      </c>
      <c r="K42" s="7">
        <f t="shared" si="5"/>
        <v>32475548.98805793</v>
      </c>
      <c r="L42" s="7">
        <f t="shared" si="10"/>
        <v>31885197.02408579</v>
      </c>
    </row>
    <row r="43" spans="1:12" ht="15.75" customHeight="1" x14ac:dyDescent="0.15">
      <c r="A43" s="9">
        <v>19</v>
      </c>
      <c r="B43" s="7">
        <f t="shared" si="0"/>
        <v>702178.97319593152</v>
      </c>
      <c r="C43" s="7">
        <f t="shared" si="6"/>
        <v>32095742.578958444</v>
      </c>
      <c r="D43" s="7">
        <f t="shared" si="1"/>
        <v>297786.22494751285</v>
      </c>
      <c r="E43" s="7">
        <f t="shared" si="2"/>
        <v>60000</v>
      </c>
      <c r="F43" s="7">
        <f t="shared" si="7"/>
        <v>3329383.0559541374</v>
      </c>
      <c r="G43" s="7">
        <f t="shared" si="3"/>
        <v>35425125.63491258</v>
      </c>
      <c r="H43" s="7">
        <f t="shared" si="8"/>
        <v>1370082.7933981549</v>
      </c>
      <c r="I43" s="7">
        <f t="shared" si="4"/>
        <v>-667903.82020222337</v>
      </c>
      <c r="J43" s="7">
        <f t="shared" si="9"/>
        <v>31885197.02408579</v>
      </c>
      <c r="K43" s="7">
        <f t="shared" si="5"/>
        <v>35316044.223877415</v>
      </c>
      <c r="L43" s="7">
        <f t="shared" si="10"/>
        <v>34648140.403675191</v>
      </c>
    </row>
    <row r="44" spans="1:12" ht="15.75" customHeight="1" x14ac:dyDescent="0.15">
      <c r="A44" s="9">
        <v>20</v>
      </c>
      <c r="B44" s="7">
        <f t="shared" si="0"/>
        <v>702178.97319593152</v>
      </c>
      <c r="C44" s="7">
        <f t="shared" si="6"/>
        <v>33763529.707906365</v>
      </c>
      <c r="D44" s="7">
        <f t="shared" si="1"/>
        <v>264412.60760534427</v>
      </c>
      <c r="E44" s="7">
        <f t="shared" si="2"/>
        <v>60000</v>
      </c>
      <c r="F44" s="7">
        <f t="shared" si="7"/>
        <v>3747624.6727748024</v>
      </c>
      <c r="G44" s="7">
        <f t="shared" si="3"/>
        <v>37511154.380681165</v>
      </c>
      <c r="H44" s="7">
        <f t="shared" si="8"/>
        <v>1452287.7610020442</v>
      </c>
      <c r="I44" s="7">
        <f t="shared" si="4"/>
        <v>-750108.78780611267</v>
      </c>
      <c r="J44" s="7">
        <f t="shared" si="9"/>
        <v>34648140.403675191</v>
      </c>
      <c r="K44" s="7">
        <f t="shared" si="5"/>
        <v>38376280.311110638</v>
      </c>
      <c r="L44" s="7">
        <f t="shared" si="10"/>
        <v>37626171.523304522</v>
      </c>
    </row>
    <row r="45" spans="1:12" ht="15.75" customHeight="1" x14ac:dyDescent="0.15">
      <c r="A45" s="9">
        <v>21</v>
      </c>
      <c r="B45" s="7">
        <f t="shared" si="0"/>
        <v>702178.97319593152</v>
      </c>
      <c r="C45" s="7">
        <f t="shared" si="6"/>
        <v>35514706.193301685</v>
      </c>
      <c r="D45" s="7">
        <f t="shared" si="1"/>
        <v>228369.10087580216</v>
      </c>
      <c r="E45" s="7">
        <f t="shared" si="2"/>
        <v>60000</v>
      </c>
      <c r="F45" s="7">
        <f t="shared" si="7"/>
        <v>4210869.0875653708</v>
      </c>
      <c r="G45" s="7">
        <f t="shared" si="3"/>
        <v>39725575.280867055</v>
      </c>
      <c r="H45" s="7">
        <f t="shared" si="8"/>
        <v>1539425.0266621669</v>
      </c>
      <c r="I45" s="7">
        <f t="shared" si="4"/>
        <v>-837246.0534662354</v>
      </c>
      <c r="J45" s="7">
        <f t="shared" si="9"/>
        <v>37626171.523304522</v>
      </c>
      <c r="K45" s="7">
        <f t="shared" si="5"/>
        <v>41674747.579212084</v>
      </c>
      <c r="L45" s="7">
        <f t="shared" si="10"/>
        <v>40837501.525745846</v>
      </c>
    </row>
    <row r="46" spans="1:12" ht="15.75" customHeight="1" x14ac:dyDescent="0.15">
      <c r="A46" s="9">
        <v>22</v>
      </c>
      <c r="B46" s="7">
        <f t="shared" si="0"/>
        <v>702178.97319593152</v>
      </c>
      <c r="C46" s="7">
        <f t="shared" si="6"/>
        <v>37353441.502966769</v>
      </c>
      <c r="D46" s="7">
        <f t="shared" si="1"/>
        <v>189442.11360789661</v>
      </c>
      <c r="E46" s="7">
        <f t="shared" si="2"/>
        <v>56832.634082368982</v>
      </c>
      <c r="F46" s="7">
        <f t="shared" si="7"/>
        <v>4720791.2354697734</v>
      </c>
      <c r="G46" s="7">
        <f t="shared" si="3"/>
        <v>42074232.738436542</v>
      </c>
      <c r="H46" s="7">
        <f t="shared" si="8"/>
        <v>1631790.5282618969</v>
      </c>
      <c r="I46" s="7">
        <f t="shared" si="4"/>
        <v>-929611.5550659654</v>
      </c>
      <c r="J46" s="7">
        <f t="shared" si="9"/>
        <v>40837501.525745846</v>
      </c>
      <c r="K46" s="7">
        <f t="shared" si="5"/>
        <v>45231616.689916097</v>
      </c>
      <c r="L46" s="7">
        <f t="shared" si="10"/>
        <v>44302005.134850129</v>
      </c>
    </row>
    <row r="47" spans="1:12" ht="15.75" customHeight="1" x14ac:dyDescent="0.15">
      <c r="A47" s="9">
        <v>23</v>
      </c>
      <c r="B47" s="7">
        <f t="shared" si="0"/>
        <v>702178.97319593152</v>
      </c>
      <c r="C47" s="7">
        <f t="shared" si="6"/>
        <v>39280787.843901597</v>
      </c>
      <c r="D47" s="7">
        <f t="shared" si="1"/>
        <v>147400.9673585587</v>
      </c>
      <c r="E47" s="7">
        <f t="shared" si="2"/>
        <v>44220.29020756761</v>
      </c>
      <c r="F47" s="7">
        <f t="shared" si="7"/>
        <v>5272968.6626138883</v>
      </c>
      <c r="G47" s="7">
        <f t="shared" si="3"/>
        <v>44553756.506515488</v>
      </c>
      <c r="H47" s="7">
        <f t="shared" si="8"/>
        <v>1729697.9599576108</v>
      </c>
      <c r="I47" s="7">
        <f t="shared" si="4"/>
        <v>-1027518.9867616793</v>
      </c>
      <c r="J47" s="7">
        <f t="shared" si="9"/>
        <v>44302005.134850129</v>
      </c>
      <c r="K47" s="7">
        <f t="shared" si="5"/>
        <v>49068900.887359999</v>
      </c>
      <c r="L47" s="7">
        <f t="shared" si="10"/>
        <v>48041381.900598317</v>
      </c>
    </row>
    <row r="48" spans="1:12" ht="15.75" customHeight="1" x14ac:dyDescent="0.15">
      <c r="A48" s="9">
        <v>24</v>
      </c>
      <c r="B48" s="7">
        <f t="shared" si="0"/>
        <v>702178.97319593152</v>
      </c>
      <c r="C48" s="7">
        <f t="shared" si="6"/>
        <v>41291258.540814623</v>
      </c>
      <c r="D48" s="7">
        <f t="shared" si="1"/>
        <v>101996.52940927376</v>
      </c>
      <c r="E48" s="7">
        <f t="shared" si="2"/>
        <v>30598.958822782126</v>
      </c>
      <c r="F48" s="7">
        <f t="shared" si="7"/>
        <v>5870939.0495339241</v>
      </c>
      <c r="G48" s="7">
        <f t="shared" si="3"/>
        <v>47162197.590348549</v>
      </c>
      <c r="H48" s="7">
        <f t="shared" si="8"/>
        <v>1833479.8375550676</v>
      </c>
      <c r="I48" s="7">
        <f t="shared" si="4"/>
        <v>-1131300.8643591362</v>
      </c>
      <c r="J48" s="7">
        <f t="shared" si="9"/>
        <v>48041381.900598317</v>
      </c>
      <c r="K48" s="7">
        <f t="shared" si="5"/>
        <v>53210634.593102694</v>
      </c>
      <c r="L48" s="7">
        <f t="shared" si="10"/>
        <v>52079333.728743561</v>
      </c>
    </row>
    <row r="49" spans="1:12" ht="15.75" customHeight="1" x14ac:dyDescent="0.15">
      <c r="A49" s="9">
        <v>25</v>
      </c>
      <c r="B49" s="7">
        <f t="shared" si="0"/>
        <v>702178.97319593152</v>
      </c>
      <c r="C49" s="7">
        <f t="shared" si="6"/>
        <v>43387950.374619275</v>
      </c>
      <c r="D49" s="7">
        <f t="shared" si="1"/>
        <v>52959.736424045986</v>
      </c>
      <c r="E49" s="7">
        <f t="shared" si="2"/>
        <v>15887.920927213796</v>
      </c>
      <c r="F49" s="7">
        <f t="shared" si="7"/>
        <v>6518540.0121909874</v>
      </c>
      <c r="G49" s="7">
        <f t="shared" si="3"/>
        <v>49906490.386810265</v>
      </c>
      <c r="H49" s="7">
        <f t="shared" si="8"/>
        <v>1943488.6278083718</v>
      </c>
      <c r="I49" s="7">
        <f t="shared" si="4"/>
        <v>-1241309.6546124402</v>
      </c>
      <c r="J49" s="7">
        <f t="shared" si="9"/>
        <v>52079333.728743561</v>
      </c>
      <c r="K49" s="7">
        <f t="shared" si="5"/>
        <v>57683070.037956364</v>
      </c>
      <c r="L49" s="7">
        <f t="shared" si="10"/>
        <v>56441760.383343928</v>
      </c>
    </row>
    <row r="50" spans="1:12" ht="15.75" customHeight="1" x14ac:dyDescent="0.15">
      <c r="A50" s="9">
        <v>26</v>
      </c>
      <c r="B50" s="7">
        <f t="shared" si="0"/>
        <v>0</v>
      </c>
      <c r="C50" s="7">
        <f t="shared" si="6"/>
        <v>45574030.210323811</v>
      </c>
      <c r="D50" s="7">
        <f t="shared" si="1"/>
        <v>0</v>
      </c>
      <c r="E50" s="7">
        <f t="shared" si="2"/>
        <v>0</v>
      </c>
      <c r="F50" s="7">
        <f t="shared" si="7"/>
        <v>7219934.9175027367</v>
      </c>
      <c r="G50" s="7">
        <f t="shared" si="3"/>
        <v>52793965.127826549</v>
      </c>
      <c r="H50" s="7">
        <f t="shared" si="8"/>
        <v>2060097.9454768742</v>
      </c>
      <c r="I50" s="7">
        <f t="shared" si="4"/>
        <v>-2060097.9454768742</v>
      </c>
      <c r="J50" s="7">
        <f t="shared" si="9"/>
        <v>56441760.383343928</v>
      </c>
      <c r="K50" s="7">
        <f t="shared" si="5"/>
        <v>62514893.80059173</v>
      </c>
      <c r="L50" s="7">
        <f t="shared" si="10"/>
        <v>60454795.855114855</v>
      </c>
    </row>
    <row r="51" spans="1:12" ht="13" x14ac:dyDescent="0.15">
      <c r="A51" s="9">
        <v>27</v>
      </c>
      <c r="B51" s="7">
        <f t="shared" si="0"/>
        <v>0</v>
      </c>
      <c r="C51" s="7">
        <f t="shared" si="6"/>
        <v>47852731.72084</v>
      </c>
      <c r="D51" s="7">
        <f t="shared" si="1"/>
        <v>0</v>
      </c>
      <c r="E51" s="7">
        <f t="shared" si="2"/>
        <v>0</v>
      </c>
      <c r="F51" s="7">
        <f t="shared" si="7"/>
        <v>7996799.9146260303</v>
      </c>
      <c r="G51" s="7">
        <f t="shared" si="3"/>
        <v>55849531.635466032</v>
      </c>
      <c r="H51" s="7">
        <f t="shared" si="8"/>
        <v>2183703.8222054867</v>
      </c>
      <c r="I51" s="7">
        <f t="shared" si="4"/>
        <v>-2183703.8222054867</v>
      </c>
      <c r="J51" s="7">
        <f t="shared" si="9"/>
        <v>60454795.855114855</v>
      </c>
      <c r="K51" s="7">
        <f t="shared" si="5"/>
        <v>66959731.889125206</v>
      </c>
      <c r="L51" s="7">
        <f t="shared" si="10"/>
        <v>64776028.066919722</v>
      </c>
    </row>
    <row r="52" spans="1:12" ht="13" x14ac:dyDescent="0.15">
      <c r="A52" s="9">
        <v>28</v>
      </c>
      <c r="B52" s="7">
        <f t="shared" si="0"/>
        <v>0</v>
      </c>
      <c r="C52" s="7">
        <f t="shared" si="6"/>
        <v>50245368.306882001</v>
      </c>
      <c r="D52" s="7">
        <f t="shared" si="1"/>
        <v>0</v>
      </c>
      <c r="E52" s="7">
        <f t="shared" si="2"/>
        <v>0</v>
      </c>
      <c r="F52" s="7">
        <f t="shared" si="7"/>
        <v>8857255.58543979</v>
      </c>
      <c r="G52" s="7">
        <f t="shared" si="3"/>
        <v>59102623.892321795</v>
      </c>
      <c r="H52" s="7">
        <f t="shared" si="8"/>
        <v>2314726.0515378159</v>
      </c>
      <c r="I52" s="7">
        <f t="shared" si="4"/>
        <v>-2314726.0515378159</v>
      </c>
      <c r="J52" s="7">
        <f t="shared" si="9"/>
        <v>64776028.066919722</v>
      </c>
      <c r="K52" s="7">
        <f t="shared" si="5"/>
        <v>71745928.686920285</v>
      </c>
      <c r="L52" s="7">
        <f t="shared" si="10"/>
        <v>69431202.635382473</v>
      </c>
    </row>
    <row r="53" spans="1:12" ht="13" x14ac:dyDescent="0.15">
      <c r="A53" s="9">
        <v>29</v>
      </c>
      <c r="B53" s="7">
        <f t="shared" si="0"/>
        <v>0</v>
      </c>
      <c r="C53" s="7">
        <f t="shared" si="6"/>
        <v>52757636.722226106</v>
      </c>
      <c r="D53" s="7">
        <f t="shared" si="1"/>
        <v>0</v>
      </c>
      <c r="E53" s="7">
        <f t="shared" si="2"/>
        <v>0</v>
      </c>
      <c r="F53" s="7">
        <f t="shared" si="7"/>
        <v>9810296.28643311</v>
      </c>
      <c r="G53" s="7">
        <f t="shared" si="3"/>
        <v>62567933.008659214</v>
      </c>
      <c r="H53" s="7">
        <f t="shared" si="8"/>
        <v>2453609.614630085</v>
      </c>
      <c r="I53" s="7">
        <f t="shared" si="4"/>
        <v>-2453609.614630085</v>
      </c>
      <c r="J53" s="7">
        <f t="shared" si="9"/>
        <v>69431202.635382473</v>
      </c>
      <c r="K53" s="7">
        <f t="shared" si="5"/>
        <v>76902000.038949624</v>
      </c>
      <c r="L53" s="7">
        <f t="shared" si="10"/>
        <v>74448390.424319535</v>
      </c>
    </row>
    <row r="54" spans="1:12" ht="13" x14ac:dyDescent="0.15">
      <c r="A54" s="9">
        <v>30</v>
      </c>
      <c r="B54" s="7">
        <f t="shared" si="0"/>
        <v>0</v>
      </c>
      <c r="C54" s="7">
        <f t="shared" si="6"/>
        <v>55395518.558337413</v>
      </c>
      <c r="D54" s="7">
        <f t="shared" si="1"/>
        <v>0</v>
      </c>
      <c r="E54" s="7">
        <f t="shared" si="2"/>
        <v>0</v>
      </c>
      <c r="F54" s="7">
        <f t="shared" si="7"/>
        <v>10865884.166853312</v>
      </c>
      <c r="G54" s="7">
        <f t="shared" si="3"/>
        <v>66261402.725190729</v>
      </c>
      <c r="H54" s="7">
        <f t="shared" si="8"/>
        <v>2600826.1915078904</v>
      </c>
      <c r="I54" s="7">
        <f t="shared" si="4"/>
        <v>-2600826.1915078904</v>
      </c>
      <c r="J54" s="7">
        <f t="shared" si="9"/>
        <v>74448390.424319535</v>
      </c>
      <c r="K54" s="7">
        <f t="shared" si="5"/>
        <v>82459037.233976305</v>
      </c>
      <c r="L54" s="7">
        <f t="shared" si="10"/>
        <v>79858211.042468414</v>
      </c>
    </row>
    <row r="55" spans="1:12" ht="13" x14ac:dyDescent="0.15">
      <c r="A55" s="10"/>
      <c r="B55" s="10"/>
      <c r="C55" s="10"/>
      <c r="D55" s="10"/>
      <c r="E55" s="10"/>
      <c r="F55" s="10"/>
      <c r="G55" s="10"/>
      <c r="H55" s="10"/>
      <c r="I55" s="3"/>
      <c r="J55" s="3"/>
      <c r="K55" s="3"/>
      <c r="L55" s="3"/>
    </row>
  </sheetData>
  <mergeCells count="3">
    <mergeCell ref="E9:F9"/>
    <mergeCell ref="A9:B9"/>
    <mergeCell ref="H9:J12"/>
  </mergeCells>
  <dataValidations count="2">
    <dataValidation type="list" allowBlank="1" showInputMessage="1" showErrorMessage="1" sqref="F12" xr:uid="{C0B7FCA5-7795-464B-AA84-5171F391ABE1}">
      <formula1>"Gear 1, Gear 2, Gear 3, Gear 4, Gear 5, Gear 6"</formula1>
    </dataValidation>
    <dataValidation type="list" allowBlank="1" showInputMessage="1" showErrorMessage="1" sqref="B15" xr:uid="{8763A2BC-CBD5-414A-A08E-E3837DAAE6D1}">
      <formula1>"15, 20, 25, 30"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Nandan Kumar</cp:lastModifiedBy>
  <dcterms:modified xsi:type="dcterms:W3CDTF">2023-06-21T12:05:51Z</dcterms:modified>
</cp:coreProperties>
</file>